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22" i="1" l="1"/>
  <c r="E21" i="1"/>
  <c r="F21" i="1" s="1"/>
  <c r="D21" i="1" s="1"/>
  <c r="F22" i="1"/>
  <c r="D22" i="1" s="1"/>
  <c r="C22" i="1" l="1"/>
  <c r="C21" i="1"/>
  <c r="B22" i="1"/>
  <c r="I12" i="1"/>
  <c r="I11" i="1"/>
  <c r="B21" i="1" s="1"/>
  <c r="G16" i="1"/>
  <c r="C17" i="1"/>
  <c r="G17" i="1" s="1"/>
  <c r="C16" i="1"/>
  <c r="G11" i="1"/>
  <c r="B12" i="1"/>
  <c r="B11" i="1"/>
  <c r="H11" i="1"/>
  <c r="G12" i="1" l="1"/>
  <c r="F12" i="1"/>
  <c r="F11" i="1"/>
  <c r="E11" i="1"/>
  <c r="B17" i="1"/>
  <c r="B16" i="1"/>
  <c r="E12" i="1"/>
  <c r="B7" i="1"/>
  <c r="B6" i="1"/>
</calcChain>
</file>

<file path=xl/sharedStrings.xml><?xml version="1.0" encoding="utf-8"?>
<sst xmlns="http://schemas.openxmlformats.org/spreadsheetml/2006/main" count="36" uniqueCount="27">
  <si>
    <t>участок</t>
  </si>
  <si>
    <t>добыто</t>
  </si>
  <si>
    <t>срок добычи</t>
  </si>
  <si>
    <t>зп</t>
  </si>
  <si>
    <t>факт расх на добычу</t>
  </si>
  <si>
    <t>тариф на транспорт за т</t>
  </si>
  <si>
    <t>выручка</t>
  </si>
  <si>
    <t>Ц нефть</t>
  </si>
  <si>
    <t>Р</t>
  </si>
  <si>
    <t>К</t>
  </si>
  <si>
    <t>итого</t>
  </si>
  <si>
    <t>транспорт</t>
  </si>
  <si>
    <t>работники всего</t>
  </si>
  <si>
    <t>кол-во работников</t>
  </si>
  <si>
    <t>факт расх</t>
  </si>
  <si>
    <t>Пр</t>
  </si>
  <si>
    <t>ЭП</t>
  </si>
  <si>
    <t>V</t>
  </si>
  <si>
    <t>страховые</t>
  </si>
  <si>
    <t>НДПИ</t>
  </si>
  <si>
    <t>К ндд</t>
  </si>
  <si>
    <t>расчет расх</t>
  </si>
  <si>
    <t>н база</t>
  </si>
  <si>
    <t>ндд</t>
  </si>
  <si>
    <t>минимальный н</t>
  </si>
  <si>
    <t>предельные расх</t>
  </si>
  <si>
    <t>н база для min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</si>
</sst>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231F2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2" xfId="0" applyBorder="1"/>
    <xf numFmtId="0" fontId="3" fillId="0" borderId="2" xfId="0" applyFont="1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H23" sqref="H23"/>
    </sheetView>
  </sheetViews>
  <sheetFormatPr defaultRowHeight="15" x14ac:dyDescent="0.25"/>
  <cols>
    <col min="2" max="2" width="16.28515625" customWidth="1"/>
    <col min="3" max="3" width="10.85546875" customWidth="1"/>
    <col min="4" max="4" width="22.28515625" customWidth="1"/>
    <col min="5" max="5" width="17" customWidth="1"/>
    <col min="6" max="6" width="15" customWidth="1"/>
    <col min="7" max="7" width="13.7109375" customWidth="1"/>
    <col min="9" max="9" width="12" bestFit="1" customWidth="1"/>
    <col min="10" max="10" width="19.28515625" customWidth="1"/>
    <col min="11" max="11" width="22.42578125" customWidth="1"/>
  </cols>
  <sheetData>
    <row r="1" spans="1:11" x14ac:dyDescent="0.25">
      <c r="B1" s="1" t="s">
        <v>0</v>
      </c>
      <c r="C1" s="1" t="s">
        <v>1</v>
      </c>
      <c r="E1" s="1" t="s">
        <v>2</v>
      </c>
      <c r="G1" s="1" t="s">
        <v>12</v>
      </c>
      <c r="H1" s="1" t="s">
        <v>3</v>
      </c>
      <c r="J1" s="1" t="s">
        <v>4</v>
      </c>
      <c r="K1" s="1" t="s">
        <v>5</v>
      </c>
    </row>
    <row r="2" spans="1:11" x14ac:dyDescent="0.25">
      <c r="B2" s="1">
        <v>1</v>
      </c>
      <c r="C2" s="1">
        <v>5000</v>
      </c>
      <c r="E2" s="1">
        <v>7</v>
      </c>
      <c r="G2" s="1">
        <v>100</v>
      </c>
      <c r="H2" s="1">
        <v>50000</v>
      </c>
      <c r="J2" s="1">
        <v>50000000</v>
      </c>
      <c r="K2" s="1">
        <v>700</v>
      </c>
    </row>
    <row r="3" spans="1:11" x14ac:dyDescent="0.25">
      <c r="B3" s="1">
        <v>2</v>
      </c>
      <c r="C3" s="1">
        <v>7000</v>
      </c>
    </row>
    <row r="5" spans="1:11" x14ac:dyDescent="0.25">
      <c r="A5" s="1" t="s">
        <v>0</v>
      </c>
      <c r="B5" s="1" t="s">
        <v>6</v>
      </c>
      <c r="C5" s="1" t="s">
        <v>7</v>
      </c>
      <c r="D5" s="1" t="s">
        <v>1</v>
      </c>
      <c r="E5" s="1" t="s">
        <v>8</v>
      </c>
      <c r="F5" s="1" t="s">
        <v>9</v>
      </c>
    </row>
    <row r="6" spans="1:11" x14ac:dyDescent="0.25">
      <c r="A6" s="1">
        <v>1</v>
      </c>
      <c r="B6" s="1">
        <f>C6*D6*E6*F6</f>
        <v>139971198.67649999</v>
      </c>
      <c r="C6" s="2">
        <v>62.07</v>
      </c>
      <c r="D6" s="1">
        <v>5000</v>
      </c>
      <c r="E6" s="3">
        <v>61.782299999999999</v>
      </c>
      <c r="F6" s="1">
        <v>7.3</v>
      </c>
    </row>
    <row r="7" spans="1:11" x14ac:dyDescent="0.25">
      <c r="A7" s="1">
        <v>2</v>
      </c>
      <c r="B7" s="1">
        <f>C6*D7*E6*F6</f>
        <v>195959678.1471</v>
      </c>
      <c r="C7" s="1"/>
      <c r="D7" s="1">
        <v>7000</v>
      </c>
    </row>
    <row r="8" spans="1:11" x14ac:dyDescent="0.25">
      <c r="A8" s="6"/>
      <c r="B8" s="6"/>
      <c r="C8" s="6"/>
      <c r="D8" s="6"/>
    </row>
    <row r="9" spans="1:11" x14ac:dyDescent="0.25">
      <c r="A9" s="16" t="s">
        <v>14</v>
      </c>
      <c r="B9" s="16"/>
      <c r="C9" s="16"/>
      <c r="D9" s="16"/>
      <c r="E9" s="16"/>
      <c r="F9" s="16"/>
      <c r="G9" s="16"/>
      <c r="H9" s="16"/>
    </row>
    <row r="10" spans="1:11" x14ac:dyDescent="0.25">
      <c r="A10" s="1" t="s">
        <v>0</v>
      </c>
      <c r="B10" s="1" t="s">
        <v>4</v>
      </c>
      <c r="C10" s="12" t="s">
        <v>13</v>
      </c>
      <c r="D10" s="13"/>
      <c r="E10" s="1" t="s">
        <v>3</v>
      </c>
      <c r="F10" s="5" t="s">
        <v>18</v>
      </c>
      <c r="G10" s="5" t="s">
        <v>19</v>
      </c>
      <c r="H10" s="11" t="s">
        <v>20</v>
      </c>
      <c r="I10" s="5" t="s">
        <v>10</v>
      </c>
    </row>
    <row r="11" spans="1:11" x14ac:dyDescent="0.25">
      <c r="A11" s="1">
        <v>1</v>
      </c>
      <c r="B11" s="1">
        <f>(J2/12)*5</f>
        <v>20833333.333333332</v>
      </c>
      <c r="C11" s="14">
        <v>42</v>
      </c>
      <c r="D11" s="15"/>
      <c r="E11" s="4">
        <f>H2*C11</f>
        <v>2100000</v>
      </c>
      <c r="F11" s="4">
        <f>E11*0.3</f>
        <v>630000</v>
      </c>
      <c r="G11" s="4">
        <f>C2*$H$11</f>
        <v>28915815.413250003</v>
      </c>
      <c r="H11" s="9">
        <f>0.5*(62.07-15)*61.7823*7.3*1-78.2*61.7823</f>
        <v>5783.1630826500004</v>
      </c>
      <c r="I11" s="4">
        <f>B11+E11+F11+G11</f>
        <v>52479148.746583335</v>
      </c>
    </row>
    <row r="12" spans="1:11" x14ac:dyDescent="0.25">
      <c r="A12" s="1">
        <v>2</v>
      </c>
      <c r="B12" s="1">
        <f>J2/12*7</f>
        <v>29166666.666666664</v>
      </c>
      <c r="C12" s="14">
        <v>58</v>
      </c>
      <c r="D12" s="15"/>
      <c r="E12" s="4">
        <f>H2*C12</f>
        <v>2900000</v>
      </c>
      <c r="F12" s="4">
        <f>E12*0.3</f>
        <v>870000</v>
      </c>
      <c r="G12" s="4">
        <f>C3*$H$11</f>
        <v>40482141.578550003</v>
      </c>
      <c r="I12" s="4">
        <f>B12+E12+F12+G12</f>
        <v>73418808.245216668</v>
      </c>
    </row>
    <row r="13" spans="1:11" x14ac:dyDescent="0.25">
      <c r="A13" s="6"/>
      <c r="B13" s="6"/>
      <c r="C13" s="7"/>
      <c r="D13" s="7"/>
      <c r="E13" s="8"/>
      <c r="F13" s="8"/>
    </row>
    <row r="14" spans="1:11" x14ac:dyDescent="0.25">
      <c r="A14" s="16" t="s">
        <v>21</v>
      </c>
      <c r="B14" s="16"/>
      <c r="C14" s="16"/>
      <c r="D14" s="16"/>
      <c r="E14" s="16"/>
      <c r="F14" s="16"/>
      <c r="G14" s="16"/>
    </row>
    <row r="15" spans="1:11" x14ac:dyDescent="0.25">
      <c r="A15" s="1" t="s">
        <v>0</v>
      </c>
      <c r="B15" s="1" t="s">
        <v>11</v>
      </c>
      <c r="C15" s="1" t="s">
        <v>15</v>
      </c>
      <c r="D15" s="1" t="s">
        <v>16</v>
      </c>
      <c r="E15" s="9" t="s">
        <v>8</v>
      </c>
      <c r="F15" s="1" t="s">
        <v>17</v>
      </c>
      <c r="G15" s="5" t="s">
        <v>10</v>
      </c>
    </row>
    <row r="16" spans="1:11" x14ac:dyDescent="0.25">
      <c r="A16" s="1">
        <v>1</v>
      </c>
      <c r="B16" s="1">
        <f>$K$2*$C$2</f>
        <v>3500000</v>
      </c>
      <c r="C16" s="1">
        <f>D16*E16*F16</f>
        <v>24156879.300000001</v>
      </c>
      <c r="D16" s="1">
        <v>78.2</v>
      </c>
      <c r="E16" s="10">
        <v>61.782299999999999</v>
      </c>
      <c r="F16" s="1">
        <v>5000</v>
      </c>
      <c r="G16" s="1">
        <f>C16+B16</f>
        <v>27656879.300000001</v>
      </c>
    </row>
    <row r="17" spans="1:7" x14ac:dyDescent="0.25">
      <c r="A17" s="1">
        <v>2</v>
      </c>
      <c r="B17" s="1">
        <f>$K$2*$C$3</f>
        <v>4900000</v>
      </c>
      <c r="C17" s="1">
        <f>D16*E16*F17</f>
        <v>33819631.020000003</v>
      </c>
      <c r="F17" s="1">
        <v>7000</v>
      </c>
      <c r="G17" s="1">
        <f>C17+B17</f>
        <v>38719631.020000003</v>
      </c>
    </row>
    <row r="20" spans="1:7" x14ac:dyDescent="0.25">
      <c r="A20" s="1" t="s">
        <v>0</v>
      </c>
      <c r="B20" s="1" t="s">
        <v>22</v>
      </c>
      <c r="C20" s="1" t="s">
        <v>23</v>
      </c>
      <c r="D20" s="5" t="s">
        <v>24</v>
      </c>
      <c r="E20" s="5" t="s">
        <v>25</v>
      </c>
      <c r="F20" s="5" t="s">
        <v>26</v>
      </c>
    </row>
    <row r="21" spans="1:7" x14ac:dyDescent="0.25">
      <c r="A21" s="1">
        <v>1</v>
      </c>
      <c r="B21" s="4">
        <f>B6-I11-G16</f>
        <v>59835170.629916653</v>
      </c>
      <c r="C21" s="1">
        <f>B21*0.5</f>
        <v>29917585.314958327</v>
      </c>
      <c r="D21" s="1">
        <f>F21*0.5</f>
        <v>12067585.314958327</v>
      </c>
      <c r="E21" s="1">
        <f>7140*5000</f>
        <v>35700000</v>
      </c>
      <c r="F21" s="4">
        <f>B21-E21</f>
        <v>24135170.629916653</v>
      </c>
    </row>
    <row r="22" spans="1:7" x14ac:dyDescent="0.25">
      <c r="A22" s="1">
        <v>2</v>
      </c>
      <c r="B22" s="4">
        <f>B7-I12-G17</f>
        <v>83821238.881883323</v>
      </c>
      <c r="C22" s="1">
        <f>B22*0.5</f>
        <v>41910619.440941662</v>
      </c>
      <c r="D22" s="1">
        <f>F22*0.5</f>
        <v>16920619.440941662</v>
      </c>
      <c r="E22" s="1">
        <f>7140*7000</f>
        <v>49980000</v>
      </c>
      <c r="F22" s="4">
        <f>B22-E22</f>
        <v>33841238.881883323</v>
      </c>
    </row>
  </sheetData>
  <mergeCells count="5">
    <mergeCell ref="C10:D10"/>
    <mergeCell ref="C11:D11"/>
    <mergeCell ref="C12:D12"/>
    <mergeCell ref="A9:H9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2020-04-15T12:41:20Z</dcterms:modified>
</cp:coreProperties>
</file>