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/>
  <c r="G5" i="1"/>
  <c r="F5" i="1"/>
  <c r="B18" i="1" l="1"/>
  <c r="B17" i="1"/>
  <c r="F7" i="1" l="1"/>
  <c r="G10" i="1" s="1"/>
  <c r="C10" i="1"/>
  <c r="B10" i="1"/>
  <c r="C8" i="1"/>
  <c r="B8" i="1"/>
  <c r="C9" i="1"/>
  <c r="B9" i="1"/>
  <c r="F10" i="1" l="1"/>
  <c r="B11" i="1" s="1"/>
  <c r="B21" i="1" s="1"/>
  <c r="C21" i="1" s="1"/>
  <c r="C11" i="1"/>
  <c r="B22" i="1" s="1"/>
  <c r="C22" i="1" s="1"/>
</calcChain>
</file>

<file path=xl/sharedStrings.xml><?xml version="1.0" encoding="utf-8"?>
<sst xmlns="http://schemas.openxmlformats.org/spreadsheetml/2006/main" count="32" uniqueCount="29">
  <si>
    <t>Решение</t>
  </si>
  <si>
    <t xml:space="preserve">1-й участок </t>
  </si>
  <si>
    <t xml:space="preserve">5000 т </t>
  </si>
  <si>
    <t xml:space="preserve">2-й участок </t>
  </si>
  <si>
    <t xml:space="preserve">7000 т </t>
  </si>
  <si>
    <t>цена нефрти за январь - 62,07</t>
  </si>
  <si>
    <t>курс доллара - 61,81</t>
  </si>
  <si>
    <t>Расчетная выручка</t>
  </si>
  <si>
    <t>Пр = ЭПнефть x Р x (Vнефть + Vгк),</t>
  </si>
  <si>
    <t>Тз = Тингк x Vнк,</t>
  </si>
  <si>
    <t xml:space="preserve">Расчетные расходы </t>
  </si>
  <si>
    <t>1 участок</t>
  </si>
  <si>
    <t>2 участок</t>
  </si>
  <si>
    <t>Траспортировка</t>
  </si>
  <si>
    <t xml:space="preserve">2 участок </t>
  </si>
  <si>
    <t xml:space="preserve">Расчет НДПИ при НДД </t>
  </si>
  <si>
    <t>Кндд = 0,5 х (Цнефть – 15) х Р х 7,3 х Кг – ЭП х Р</t>
  </si>
  <si>
    <t>Кндд</t>
  </si>
  <si>
    <t xml:space="preserve">НДПИ </t>
  </si>
  <si>
    <t>Фактические расходы:</t>
  </si>
  <si>
    <t>Страховые взносы</t>
  </si>
  <si>
    <t>зп</t>
  </si>
  <si>
    <t>св</t>
  </si>
  <si>
    <t>факт расходы №1</t>
  </si>
  <si>
    <t>факт расходы №2</t>
  </si>
  <si>
    <t>Налог</t>
  </si>
  <si>
    <t>Дополнительный доход 1</t>
  </si>
  <si>
    <t>Дополнительный доход 2</t>
  </si>
  <si>
    <t>З/П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</si>
</sst>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0" xfId="0" applyFont="1" applyFill="1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"/>
  <sheetViews>
    <sheetView tabSelected="1" topLeftCell="A4" workbookViewId="0">
      <selection activeCell="H17" sqref="H17"/>
    </sheetView>
  </sheetViews>
  <sheetFormatPr defaultRowHeight="15" x14ac:dyDescent="0.25"/>
  <cols>
    <col min="1" max="1" width="20.85546875" customWidth="1"/>
    <col min="2" max="2" width="27" customWidth="1"/>
    <col min="3" max="3" width="13.85546875" customWidth="1"/>
    <col min="4" max="4" width="12" bestFit="1" customWidth="1"/>
  </cols>
  <sheetData>
    <row r="2" spans="1:14" ht="15.75" x14ac:dyDescent="0.25">
      <c r="C2" s="1" t="s">
        <v>0</v>
      </c>
      <c r="L2" s="3" t="s">
        <v>15</v>
      </c>
      <c r="M2" s="3"/>
      <c r="N2" s="3"/>
    </row>
    <row r="4" spans="1:14" x14ac:dyDescent="0.25">
      <c r="A4" s="11" t="s">
        <v>1</v>
      </c>
      <c r="B4" s="4" t="s">
        <v>2</v>
      </c>
      <c r="C4" s="7" t="s">
        <v>5</v>
      </c>
      <c r="D4" s="7"/>
      <c r="E4" s="7"/>
      <c r="F4" s="9" t="s">
        <v>28</v>
      </c>
      <c r="G4" s="10"/>
      <c r="L4" t="s">
        <v>16</v>
      </c>
    </row>
    <row r="5" spans="1:14" x14ac:dyDescent="0.25">
      <c r="A5" s="11" t="s">
        <v>3</v>
      </c>
      <c r="B5" s="4" t="s">
        <v>4</v>
      </c>
      <c r="C5" s="7" t="s">
        <v>6</v>
      </c>
      <c r="D5" s="7"/>
      <c r="E5" s="7"/>
      <c r="F5" s="7">
        <f>42*50000</f>
        <v>2100000</v>
      </c>
      <c r="G5" s="7">
        <f>58*50000</f>
        <v>2900000</v>
      </c>
    </row>
    <row r="6" spans="1:14" x14ac:dyDescent="0.25">
      <c r="B6" s="2"/>
      <c r="C6" s="2"/>
      <c r="D6" s="2"/>
      <c r="E6" s="2"/>
      <c r="M6" t="s">
        <v>8</v>
      </c>
    </row>
    <row r="7" spans="1:14" x14ac:dyDescent="0.25">
      <c r="A7" s="4"/>
      <c r="B7" s="11" t="s">
        <v>11</v>
      </c>
      <c r="C7" s="11" t="s">
        <v>14</v>
      </c>
      <c r="D7" s="2"/>
      <c r="E7" s="7" t="s">
        <v>17</v>
      </c>
      <c r="F7" s="7">
        <f>0.5*(62.07-15)*61.78*7.3*0.8-77.2*61.78</f>
        <v>3721.8990320000003</v>
      </c>
    </row>
    <row r="8" spans="1:14" x14ac:dyDescent="0.25">
      <c r="A8" s="5" t="s">
        <v>7</v>
      </c>
      <c r="B8" s="4">
        <f>62.07*61.78*7.3*5000</f>
        <v>139965987.90000001</v>
      </c>
      <c r="C8" s="4">
        <f>62.07*61.78*7.3*7000</f>
        <v>195952383.06</v>
      </c>
      <c r="E8" s="2"/>
      <c r="M8" t="s">
        <v>9</v>
      </c>
    </row>
    <row r="9" spans="1:14" x14ac:dyDescent="0.25">
      <c r="A9" s="5" t="s">
        <v>10</v>
      </c>
      <c r="B9" s="4">
        <f>61.78*5000*77.2</f>
        <v>23847080</v>
      </c>
      <c r="C9" s="4">
        <f>61.78*77.2*7000</f>
        <v>33385912</v>
      </c>
      <c r="E9" s="4"/>
      <c r="F9" s="7" t="s">
        <v>11</v>
      </c>
      <c r="G9" s="7" t="s">
        <v>12</v>
      </c>
    </row>
    <row r="10" spans="1:14" x14ac:dyDescent="0.25">
      <c r="A10" s="5" t="s">
        <v>13</v>
      </c>
      <c r="B10" s="4">
        <f>700*5000</f>
        <v>3500000</v>
      </c>
      <c r="C10" s="4">
        <f>700*7000</f>
        <v>4900000</v>
      </c>
      <c r="E10" s="12" t="s">
        <v>18</v>
      </c>
      <c r="F10" s="12">
        <f>F7*5000</f>
        <v>18609495.16</v>
      </c>
      <c r="G10" s="12">
        <f>F7*7000</f>
        <v>26053293.224000003</v>
      </c>
    </row>
    <row r="11" spans="1:14" x14ac:dyDescent="0.25">
      <c r="A11" s="5" t="s">
        <v>19</v>
      </c>
      <c r="B11" s="4">
        <f>2100000+C12+F10+F7+B17</f>
        <v>42176550.392365336</v>
      </c>
      <c r="C11" s="4">
        <f>2900000+C13+G10+F7+B18</f>
        <v>58993681.789698675</v>
      </c>
    </row>
    <row r="12" spans="1:14" x14ac:dyDescent="0.25">
      <c r="A12" s="5" t="s">
        <v>20</v>
      </c>
      <c r="B12" s="4" t="s">
        <v>11</v>
      </c>
      <c r="C12" s="4">
        <f>F5*30%</f>
        <v>630000</v>
      </c>
      <c r="E12" s="2"/>
    </row>
    <row r="13" spans="1:14" x14ac:dyDescent="0.25">
      <c r="A13" s="7"/>
      <c r="B13" s="4" t="s">
        <v>14</v>
      </c>
      <c r="C13" s="4">
        <f>G5*30%</f>
        <v>870000</v>
      </c>
      <c r="E13" s="2"/>
    </row>
    <row r="14" spans="1:14" x14ac:dyDescent="0.25">
      <c r="A14" s="7"/>
      <c r="B14" s="7"/>
      <c r="C14" s="7"/>
      <c r="E14" s="2"/>
    </row>
    <row r="15" spans="1:14" x14ac:dyDescent="0.25">
      <c r="E15" s="2"/>
    </row>
    <row r="16" spans="1:14" x14ac:dyDescent="0.25">
      <c r="A16" s="4"/>
      <c r="B16" s="5"/>
      <c r="C16" s="5" t="s">
        <v>21</v>
      </c>
      <c r="D16" s="5" t="s">
        <v>22</v>
      </c>
    </row>
    <row r="17" spans="1:4" x14ac:dyDescent="0.25">
      <c r="A17" s="5" t="s">
        <v>23</v>
      </c>
      <c r="B17" s="4">
        <f>(50000000/12000)*5000</f>
        <v>20833333.333333336</v>
      </c>
      <c r="C17" s="4">
        <v>2100000</v>
      </c>
      <c r="D17" s="4">
        <v>630000</v>
      </c>
    </row>
    <row r="18" spans="1:4" x14ac:dyDescent="0.25">
      <c r="A18" s="5" t="s">
        <v>24</v>
      </c>
      <c r="B18" s="4">
        <f>(50000000/12000)*7000</f>
        <v>29166666.666666668</v>
      </c>
      <c r="C18" s="4">
        <v>2900000</v>
      </c>
      <c r="D18" s="4">
        <v>870000</v>
      </c>
    </row>
    <row r="20" spans="1:4" x14ac:dyDescent="0.25">
      <c r="A20" s="7"/>
      <c r="B20" s="7"/>
      <c r="C20" s="6" t="s">
        <v>25</v>
      </c>
    </row>
    <row r="21" spans="1:4" x14ac:dyDescent="0.25">
      <c r="A21" s="8" t="s">
        <v>26</v>
      </c>
      <c r="B21" s="8">
        <f>B8-B11-B9-B10</f>
        <v>70442357.50763467</v>
      </c>
      <c r="C21" s="8">
        <f>B21*30%</f>
        <v>21132707.252290402</v>
      </c>
    </row>
    <row r="22" spans="1:4" x14ac:dyDescent="0.25">
      <c r="A22" s="8" t="s">
        <v>27</v>
      </c>
      <c r="B22" s="8">
        <f>C8-C9-C10-C11</f>
        <v>98672789.270301327</v>
      </c>
      <c r="C22" s="8">
        <f>B22*30%</f>
        <v>29601836.781090397</v>
      </c>
    </row>
  </sheetData>
  <mergeCells count="1"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Home</cp:lastModifiedBy>
  <dcterms:created xsi:type="dcterms:W3CDTF">2020-04-15T10:09:06Z</dcterms:created>
  <dcterms:modified xsi:type="dcterms:W3CDTF">2020-04-15T12:25:21Z</dcterms:modified>
</cp:coreProperties>
</file>