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СГЭУ 3 курс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5" i="1"/>
  <c r="C26" i="1"/>
  <c r="C25" i="1"/>
  <c r="C22" i="1"/>
  <c r="C21" i="1"/>
  <c r="F6" i="1" l="1"/>
  <c r="D17" i="1" s="1"/>
  <c r="D15" i="1" s="1"/>
  <c r="E6" i="1"/>
  <c r="D16" i="1" s="1"/>
  <c r="M7" i="1"/>
  <c r="M6" i="1"/>
  <c r="M8" i="1" s="1"/>
  <c r="C13" i="1"/>
  <c r="C12" i="1"/>
  <c r="D9" i="1"/>
  <c r="C9" i="1"/>
  <c r="C11" i="1"/>
  <c r="C10" i="1"/>
  <c r="D14" i="1" l="1"/>
</calcChain>
</file>

<file path=xl/sharedStrings.xml><?xml version="1.0" encoding="utf-8"?>
<sst xmlns="http://schemas.openxmlformats.org/spreadsheetml/2006/main" count="41" uniqueCount="32">
  <si>
    <t>Решение</t>
  </si>
  <si>
    <t xml:space="preserve">1-й участок </t>
  </si>
  <si>
    <t xml:space="preserve">5000 т </t>
  </si>
  <si>
    <t xml:space="preserve">2-й участок </t>
  </si>
  <si>
    <t xml:space="preserve">7000 т </t>
  </si>
  <si>
    <t>январь</t>
  </si>
  <si>
    <r>
      <t>В</t>
    </r>
    <r>
      <rPr>
        <vertAlign val="subscript"/>
        <sz val="12"/>
        <color rgb="FF0066B3"/>
        <rFont val="Georgia"/>
        <family val="1"/>
        <charset val="204"/>
      </rPr>
      <t>р-месяц</t>
    </r>
    <r>
      <rPr>
        <sz val="12"/>
        <color rgb="FF405965"/>
        <rFont val="Open Sans"/>
        <family val="2"/>
        <charset val="204"/>
      </rPr>
      <t> </t>
    </r>
    <r>
      <rPr>
        <sz val="18"/>
        <color rgb="FF405965"/>
        <rFont val="Open Sans"/>
        <family val="2"/>
        <charset val="204"/>
      </rPr>
      <t>=</t>
    </r>
    <r>
      <rPr>
        <sz val="12"/>
        <color rgb="FF405965"/>
        <rFont val="Open Sans"/>
        <family val="2"/>
        <charset val="204"/>
      </rPr>
      <t> </t>
    </r>
    <r>
      <rPr>
        <sz val="18"/>
        <color rgb="FF0066B3"/>
        <rFont val="Georgia"/>
        <family val="1"/>
        <charset val="204"/>
      </rPr>
      <t>Ц</t>
    </r>
    <r>
      <rPr>
        <vertAlign val="subscript"/>
        <sz val="12"/>
        <color rgb="FF0066B3"/>
        <rFont val="Georgia"/>
        <family val="1"/>
        <charset val="204"/>
      </rPr>
      <t>нефть</t>
    </r>
    <r>
      <rPr>
        <sz val="12"/>
        <color rgb="FF405965"/>
        <rFont val="Open Sans"/>
        <family val="2"/>
        <charset val="204"/>
      </rPr>
      <t> </t>
    </r>
    <r>
      <rPr>
        <sz val="18"/>
        <color rgb="FF405965"/>
        <rFont val="Open Sans"/>
        <family val="2"/>
        <charset val="204"/>
      </rPr>
      <t>*</t>
    </r>
    <r>
      <rPr>
        <sz val="12"/>
        <color rgb="FF405965"/>
        <rFont val="Open Sans"/>
        <family val="2"/>
        <charset val="204"/>
      </rPr>
      <t> </t>
    </r>
    <r>
      <rPr>
        <sz val="18"/>
        <color rgb="FF0066B3"/>
        <rFont val="Georgia"/>
        <family val="1"/>
        <charset val="204"/>
      </rPr>
      <t>V</t>
    </r>
    <r>
      <rPr>
        <vertAlign val="subscript"/>
        <sz val="12"/>
        <color rgb="FF0066B3"/>
        <rFont val="Georgia"/>
        <family val="1"/>
        <charset val="204"/>
      </rPr>
      <t>нк</t>
    </r>
    <r>
      <rPr>
        <sz val="12"/>
        <color rgb="FF405965"/>
        <rFont val="Open Sans"/>
        <family val="2"/>
        <charset val="204"/>
      </rPr>
      <t> </t>
    </r>
    <r>
      <rPr>
        <sz val="18"/>
        <color rgb="FF405965"/>
        <rFont val="Open Sans"/>
        <family val="2"/>
        <charset val="204"/>
      </rPr>
      <t>*</t>
    </r>
    <r>
      <rPr>
        <sz val="12"/>
        <color rgb="FF405965"/>
        <rFont val="Open Sans"/>
        <family val="2"/>
        <charset val="204"/>
      </rPr>
      <t> </t>
    </r>
    <r>
      <rPr>
        <sz val="18"/>
        <color rgb="FF0066B3"/>
        <rFont val="Georgia"/>
        <family val="1"/>
        <charset val="204"/>
      </rPr>
      <t>Р</t>
    </r>
    <r>
      <rPr>
        <sz val="12"/>
        <color rgb="FF405965"/>
        <rFont val="Open Sans"/>
        <family val="2"/>
        <charset val="204"/>
      </rPr>
      <t> </t>
    </r>
    <r>
      <rPr>
        <sz val="18"/>
        <color rgb="FF405965"/>
        <rFont val="Open Sans"/>
        <family val="2"/>
        <charset val="204"/>
      </rPr>
      <t>*</t>
    </r>
    <r>
      <rPr>
        <sz val="12"/>
        <color rgb="FF405965"/>
        <rFont val="Open Sans"/>
        <family val="2"/>
        <charset val="204"/>
      </rPr>
      <t> </t>
    </r>
    <r>
      <rPr>
        <sz val="18"/>
        <color rgb="FF0066B3"/>
        <rFont val="Georgia"/>
        <family val="1"/>
        <charset val="204"/>
      </rPr>
      <t>К</t>
    </r>
    <r>
      <rPr>
        <vertAlign val="subscript"/>
        <sz val="12"/>
        <color rgb="FF0066B3"/>
        <rFont val="Georgia"/>
        <family val="1"/>
        <charset val="204"/>
      </rPr>
      <t>н</t>
    </r>
    <r>
      <rPr>
        <sz val="12"/>
        <color rgb="FF405965"/>
        <rFont val="Open Sans"/>
        <family val="2"/>
        <charset val="204"/>
      </rPr>
      <t> </t>
    </r>
    <r>
      <rPr>
        <sz val="18"/>
        <color rgb="FF405965"/>
        <rFont val="Open Sans"/>
        <family val="2"/>
        <charset val="204"/>
      </rPr>
      <t>+</t>
    </r>
    <r>
      <rPr>
        <sz val="12"/>
        <color rgb="FF405965"/>
        <rFont val="Open Sans"/>
        <family val="2"/>
        <charset val="204"/>
      </rPr>
      <t> </t>
    </r>
    <r>
      <rPr>
        <sz val="18"/>
        <color rgb="FF0066B3"/>
        <rFont val="Georgia"/>
        <family val="1"/>
        <charset val="204"/>
      </rPr>
      <t>Ц</t>
    </r>
    <r>
      <rPr>
        <vertAlign val="subscript"/>
        <sz val="12"/>
        <color rgb="FF0066B3"/>
        <rFont val="Georgia"/>
        <family val="1"/>
        <charset val="204"/>
      </rPr>
      <t>газ</t>
    </r>
    <r>
      <rPr>
        <sz val="12"/>
        <color rgb="FF405965"/>
        <rFont val="Open Sans"/>
        <family val="2"/>
        <charset val="204"/>
      </rPr>
      <t> </t>
    </r>
    <r>
      <rPr>
        <sz val="18"/>
        <color rgb="FF405965"/>
        <rFont val="Open Sans"/>
        <family val="2"/>
        <charset val="204"/>
      </rPr>
      <t>*</t>
    </r>
    <r>
      <rPr>
        <sz val="12"/>
        <color rgb="FF405965"/>
        <rFont val="Open Sans"/>
        <family val="2"/>
        <charset val="204"/>
      </rPr>
      <t> </t>
    </r>
    <r>
      <rPr>
        <sz val="18"/>
        <color rgb="FF0066B3"/>
        <rFont val="Georgia"/>
        <family val="1"/>
        <charset val="204"/>
      </rPr>
      <t>V</t>
    </r>
    <r>
      <rPr>
        <vertAlign val="subscript"/>
        <sz val="12"/>
        <color rgb="FF0066B3"/>
        <rFont val="Georgia"/>
        <family val="1"/>
        <charset val="204"/>
      </rPr>
      <t>газ</t>
    </r>
    <r>
      <rPr>
        <sz val="12"/>
        <color rgb="FF405965"/>
        <rFont val="Open Sans"/>
        <family val="2"/>
        <charset val="204"/>
      </rPr>
      <t> </t>
    </r>
    <r>
      <rPr>
        <sz val="18"/>
        <color rgb="FF405965"/>
        <rFont val="Open Sans"/>
        <family val="2"/>
        <charset val="204"/>
      </rPr>
      <t>+</t>
    </r>
    <r>
      <rPr>
        <sz val="12"/>
        <color rgb="FF405965"/>
        <rFont val="Open Sans"/>
        <family val="2"/>
        <charset val="204"/>
      </rPr>
      <t> </t>
    </r>
    <r>
      <rPr>
        <sz val="18"/>
        <color rgb="FF0066B3"/>
        <rFont val="Georgia"/>
        <family val="1"/>
        <charset val="204"/>
      </rPr>
      <t>0,95</t>
    </r>
    <r>
      <rPr>
        <sz val="12"/>
        <color rgb="FF405965"/>
        <rFont val="Open Sans"/>
        <family val="2"/>
        <charset val="204"/>
      </rPr>
      <t> </t>
    </r>
    <r>
      <rPr>
        <sz val="18"/>
        <color rgb="FF405965"/>
        <rFont val="Open Sans"/>
        <family val="2"/>
        <charset val="204"/>
      </rPr>
      <t>*</t>
    </r>
    <r>
      <rPr>
        <sz val="12"/>
        <color rgb="FF405965"/>
        <rFont val="Open Sans"/>
        <family val="2"/>
        <charset val="204"/>
      </rPr>
      <t> </t>
    </r>
    <r>
      <rPr>
        <sz val="18"/>
        <color rgb="FF0066B3"/>
        <rFont val="Georgia"/>
        <family val="1"/>
        <charset val="204"/>
      </rPr>
      <t>Ц</t>
    </r>
    <r>
      <rPr>
        <vertAlign val="subscript"/>
        <sz val="12"/>
        <color rgb="FF0066B3"/>
        <rFont val="Georgia"/>
        <family val="1"/>
        <charset val="204"/>
      </rPr>
      <t>пнг</t>
    </r>
    <r>
      <rPr>
        <sz val="12"/>
        <color rgb="FF405965"/>
        <rFont val="Open Sans"/>
        <family val="2"/>
        <charset val="204"/>
      </rPr>
      <t> </t>
    </r>
    <r>
      <rPr>
        <sz val="18"/>
        <color rgb="FF405965"/>
        <rFont val="Open Sans"/>
        <family val="2"/>
        <charset val="204"/>
      </rPr>
      <t>*</t>
    </r>
    <r>
      <rPr>
        <sz val="12"/>
        <color rgb="FF405965"/>
        <rFont val="Open Sans"/>
        <family val="2"/>
        <charset val="204"/>
      </rPr>
      <t> </t>
    </r>
    <r>
      <rPr>
        <sz val="18"/>
        <color rgb="FF0066B3"/>
        <rFont val="Georgia"/>
        <family val="1"/>
        <charset val="204"/>
      </rPr>
      <t>V</t>
    </r>
    <r>
      <rPr>
        <vertAlign val="subscript"/>
        <sz val="12"/>
        <color rgb="FF0066B3"/>
        <rFont val="Georgia"/>
        <family val="1"/>
        <charset val="204"/>
      </rPr>
      <t>пнг</t>
    </r>
  </si>
  <si>
    <t>цена нефрти за январь - 62,07</t>
  </si>
  <si>
    <t>курс доллара - 61,81</t>
  </si>
  <si>
    <t>Расчетная выручка</t>
  </si>
  <si>
    <t>Пр = ЭПнефть x Р x (Vнефть + Vгк),</t>
  </si>
  <si>
    <t>Тз = Тингк x Vнк,</t>
  </si>
  <si>
    <t xml:space="preserve">Расчетные расходы </t>
  </si>
  <si>
    <t>1 участок</t>
  </si>
  <si>
    <t>2 участок</t>
  </si>
  <si>
    <t>Траспортировка</t>
  </si>
  <si>
    <t xml:space="preserve">2 участок </t>
  </si>
  <si>
    <t xml:space="preserve">На 1 учатке 42 человека, на 2 учатке 58 человека </t>
  </si>
  <si>
    <t xml:space="preserve">Расчет НДПИ при НДД </t>
  </si>
  <si>
    <t>Кндд = 0,5 х (Цнефть – 15) х Р х 7,3 х Кг – ЭП х Р</t>
  </si>
  <si>
    <t>Кндд</t>
  </si>
  <si>
    <t xml:space="preserve">НДПИ </t>
  </si>
  <si>
    <t>Фактические расходы:</t>
  </si>
  <si>
    <t xml:space="preserve"> - З/П</t>
  </si>
  <si>
    <t>Страховые взносы</t>
  </si>
  <si>
    <t>зп</t>
  </si>
  <si>
    <t>св</t>
  </si>
  <si>
    <t>факт расходы №1</t>
  </si>
  <si>
    <t>факт расходы №2</t>
  </si>
  <si>
    <t>Налог</t>
  </si>
  <si>
    <t>Дополнительный доход 1</t>
  </si>
  <si>
    <t>Дополнительный доход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</si>
</sst>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8"/>
      <color rgb="FF0066B3"/>
      <name val="Georgia"/>
      <family val="1"/>
      <charset val="204"/>
    </font>
    <font>
      <vertAlign val="subscript"/>
      <sz val="12"/>
      <color rgb="FF0066B3"/>
      <name val="Georgia"/>
      <family val="1"/>
      <charset val="204"/>
    </font>
    <font>
      <sz val="12"/>
      <color rgb="FF405965"/>
      <name val="Open Sans"/>
      <family val="2"/>
      <charset val="204"/>
    </font>
    <font>
      <sz val="18"/>
      <color rgb="FF405965"/>
      <name val="Open San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1" fillId="2" borderId="0" xfId="0" applyFont="1" applyFill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abSelected="1" workbookViewId="0">
      <selection activeCell="G25" sqref="G25"/>
    </sheetView>
  </sheetViews>
  <sheetFormatPr defaultRowHeight="15" x14ac:dyDescent="0.25"/>
  <cols>
    <col min="1" max="1" width="15.5703125" customWidth="1"/>
    <col min="2" max="2" width="27" customWidth="1"/>
    <col min="3" max="3" width="13.85546875" customWidth="1"/>
    <col min="4" max="4" width="12" bestFit="1" customWidth="1"/>
  </cols>
  <sheetData>
    <row r="2" spans="2:14" ht="15.75" x14ac:dyDescent="0.25">
      <c r="C2" s="1" t="s">
        <v>0</v>
      </c>
      <c r="L2" s="4" t="s">
        <v>18</v>
      </c>
      <c r="M2" s="4"/>
      <c r="N2" s="4"/>
    </row>
    <row r="4" spans="2:14" x14ac:dyDescent="0.25">
      <c r="B4" s="3" t="s">
        <v>5</v>
      </c>
      <c r="C4" s="3" t="s">
        <v>1</v>
      </c>
      <c r="D4" s="3" t="s">
        <v>2</v>
      </c>
      <c r="E4" s="3"/>
      <c r="L4" t="s">
        <v>19</v>
      </c>
    </row>
    <row r="5" spans="2:14" x14ac:dyDescent="0.25">
      <c r="B5" s="3"/>
      <c r="C5" s="3" t="s">
        <v>3</v>
      </c>
      <c r="D5" s="3" t="s">
        <v>4</v>
      </c>
      <c r="E5" s="3"/>
    </row>
    <row r="6" spans="2:14" x14ac:dyDescent="0.25">
      <c r="B6" s="3" t="s">
        <v>17</v>
      </c>
      <c r="C6" s="3"/>
      <c r="D6" s="3"/>
      <c r="E6" s="3">
        <f>42*50000</f>
        <v>2100000</v>
      </c>
      <c r="F6">
        <f>58*50000</f>
        <v>2900000</v>
      </c>
      <c r="G6" t="s">
        <v>23</v>
      </c>
      <c r="L6" t="s">
        <v>20</v>
      </c>
      <c r="M6">
        <f>0.5*(62.07-15)*61.78*7.3*0.8-77.2*61.78</f>
        <v>3721.8990320000003</v>
      </c>
    </row>
    <row r="7" spans="2:14" x14ac:dyDescent="0.25">
      <c r="B7" s="3"/>
      <c r="C7" s="3"/>
      <c r="D7" s="3"/>
      <c r="E7" s="3"/>
      <c r="L7" s="5" t="s">
        <v>21</v>
      </c>
      <c r="M7" s="5">
        <f>M6*5000</f>
        <v>18609495.16</v>
      </c>
      <c r="N7" t="s">
        <v>13</v>
      </c>
    </row>
    <row r="8" spans="2:14" x14ac:dyDescent="0.25">
      <c r="B8" s="6"/>
      <c r="C8" s="6" t="s">
        <v>13</v>
      </c>
      <c r="D8" s="6" t="s">
        <v>16</v>
      </c>
      <c r="E8" s="3"/>
      <c r="M8" s="5">
        <f>M6*7000</f>
        <v>26053293.224000003</v>
      </c>
      <c r="N8" t="s">
        <v>14</v>
      </c>
    </row>
    <row r="9" spans="2:14" x14ac:dyDescent="0.25">
      <c r="B9" s="7" t="s">
        <v>9</v>
      </c>
      <c r="C9" s="6">
        <f>62.07*61.78*7.3*5000</f>
        <v>139965987.90000001</v>
      </c>
      <c r="D9" s="6">
        <f>62.07*61.78*7.3*7000</f>
        <v>195952383.06</v>
      </c>
      <c r="E9" s="3"/>
    </row>
    <row r="10" spans="2:14" x14ac:dyDescent="0.25">
      <c r="B10" s="7" t="s">
        <v>12</v>
      </c>
      <c r="C10" s="6">
        <f>61.78*5000*77.2</f>
        <v>23847080</v>
      </c>
      <c r="D10" s="6" t="s">
        <v>13</v>
      </c>
      <c r="E10" s="3"/>
    </row>
    <row r="11" spans="2:14" x14ac:dyDescent="0.25">
      <c r="B11" s="6"/>
      <c r="C11" s="6">
        <f>61.78*77.2*7000</f>
        <v>33385912</v>
      </c>
      <c r="D11" s="6" t="s">
        <v>14</v>
      </c>
      <c r="E11" s="3"/>
    </row>
    <row r="12" spans="2:14" ht="27" x14ac:dyDescent="0.5">
      <c r="B12" s="7" t="s">
        <v>15</v>
      </c>
      <c r="C12" s="6">
        <f>700*5000</f>
        <v>3500000</v>
      </c>
      <c r="D12" s="6" t="s">
        <v>13</v>
      </c>
      <c r="E12" s="3"/>
      <c r="J12" s="2" t="s">
        <v>6</v>
      </c>
    </row>
    <row r="13" spans="2:14" x14ac:dyDescent="0.25">
      <c r="B13" s="6"/>
      <c r="C13" s="6">
        <f>700*7000</f>
        <v>4900000</v>
      </c>
      <c r="D13" s="6" t="s">
        <v>14</v>
      </c>
      <c r="E13" s="3"/>
    </row>
    <row r="14" spans="2:14" x14ac:dyDescent="0.25">
      <c r="B14" s="7" t="s">
        <v>22</v>
      </c>
      <c r="C14" s="6" t="s">
        <v>13</v>
      </c>
      <c r="D14" s="6">
        <f>2100000+D16+M7+M6+C21</f>
        <v>42176550.392365336</v>
      </c>
      <c r="E14" s="3"/>
      <c r="J14" t="s">
        <v>7</v>
      </c>
    </row>
    <row r="15" spans="2:14" x14ac:dyDescent="0.25">
      <c r="B15" s="6"/>
      <c r="C15" s="6" t="s">
        <v>16</v>
      </c>
      <c r="D15" s="6">
        <f>2900000+D17+M8+M6+C22</f>
        <v>58993681.789698675</v>
      </c>
      <c r="E15" s="3"/>
      <c r="J15" t="s">
        <v>8</v>
      </c>
    </row>
    <row r="16" spans="2:14" x14ac:dyDescent="0.25">
      <c r="B16" s="7" t="s">
        <v>24</v>
      </c>
      <c r="C16" s="6" t="s">
        <v>13</v>
      </c>
      <c r="D16" s="6">
        <f>E6*30%</f>
        <v>630000</v>
      </c>
      <c r="E16" s="3"/>
    </row>
    <row r="17" spans="2:10" x14ac:dyDescent="0.25">
      <c r="B17" s="9"/>
      <c r="C17" s="6" t="s">
        <v>16</v>
      </c>
      <c r="D17" s="6">
        <f>F6*30%</f>
        <v>870000</v>
      </c>
      <c r="E17" s="3"/>
      <c r="J17" t="s">
        <v>10</v>
      </c>
    </row>
    <row r="18" spans="2:10" x14ac:dyDescent="0.25">
      <c r="B18" s="9"/>
      <c r="C18" s="9"/>
      <c r="D18" s="9"/>
      <c r="E18" s="3"/>
    </row>
    <row r="19" spans="2:10" x14ac:dyDescent="0.25">
      <c r="B19" s="3"/>
      <c r="J19" t="s">
        <v>11</v>
      </c>
    </row>
    <row r="20" spans="2:10" x14ac:dyDescent="0.25">
      <c r="B20" s="6"/>
      <c r="C20" s="7"/>
      <c r="D20" s="7" t="s">
        <v>25</v>
      </c>
      <c r="E20" s="7" t="s">
        <v>26</v>
      </c>
    </row>
    <row r="21" spans="2:10" x14ac:dyDescent="0.25">
      <c r="B21" s="7" t="s">
        <v>27</v>
      </c>
      <c r="C21" s="6">
        <f>(50000000/12000)*5000</f>
        <v>20833333.333333336</v>
      </c>
      <c r="D21" s="6">
        <v>2100000</v>
      </c>
      <c r="E21" s="6">
        <v>630000</v>
      </c>
    </row>
    <row r="22" spans="2:10" x14ac:dyDescent="0.25">
      <c r="B22" s="7" t="s">
        <v>28</v>
      </c>
      <c r="C22" s="6">
        <f>(50000000/12000)*7000</f>
        <v>29166666.666666668</v>
      </c>
      <c r="D22" s="6">
        <v>2900000</v>
      </c>
      <c r="E22" s="6">
        <v>870000</v>
      </c>
    </row>
    <row r="24" spans="2:10" x14ac:dyDescent="0.25">
      <c r="D24" s="8" t="s">
        <v>29</v>
      </c>
    </row>
    <row r="25" spans="2:10" x14ac:dyDescent="0.25">
      <c r="B25" s="10" t="s">
        <v>30</v>
      </c>
      <c r="C25" s="10">
        <f>C9-D14-C10-C12</f>
        <v>70442357.50763467</v>
      </c>
      <c r="D25" s="10">
        <f>C25*30%</f>
        <v>21132707.252290402</v>
      </c>
    </row>
    <row r="26" spans="2:10" x14ac:dyDescent="0.25">
      <c r="B26" s="10" t="s">
        <v>31</v>
      </c>
      <c r="C26" s="10">
        <f>D9-C11-C13-D15</f>
        <v>98672789.270301327</v>
      </c>
      <c r="D26" s="10">
        <f>C26*30%</f>
        <v>29601836.781090397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2020-04-15T10:09:06Z</dcterms:created>
  <dcterms:modified xsi:type="dcterms:W3CDTF">2020-04-15T11:54:45Z</dcterms:modified>
</cp:coreProperties>
</file>